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1760" tabRatio="992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<sst xmlns="http://schemas.openxmlformats.org/spreadsheetml/2006/main" count="475" uniqueCount="381">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</sst>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dd/yy"/>
    <numFmt numFmtId="177" formatCode="_-* #,##0_ _k_n_-;\-* #,##0_ _k_n_-;_-* &quot;-&quot;??_ _k_n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5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7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7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7" fillId="0" borderId="0" xfId="54" applyAlignment="1">
      <alignment horizontal="left" vertical="center" indent="2"/>
    </xf>
    <xf numFmtId="0" fontId="57" fillId="0" borderId="0" xfId="54" applyBorder="1" applyAlignment="1">
      <alignment horizontal="left" vertical="center" indent="2"/>
    </xf>
    <xf numFmtId="0" fontId="57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0" sqref="C20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2016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2016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15755749</v>
      </c>
      <c r="C11" s="70">
        <f>C12+C13+C18+C19+C25+C26</f>
        <v>14892810</v>
      </c>
      <c r="D11" s="70">
        <f aca="true" t="shared" si="0" ref="D11:D35">IF(B11&lt;=0,0,C11/B11*100)</f>
        <v>94.52302140634508</v>
      </c>
      <c r="F11" s="106"/>
    </row>
    <row r="12" spans="1:6" ht="14.25" thickBot="1" thickTop="1">
      <c r="A12" s="82" t="s">
        <v>160</v>
      </c>
      <c r="B12" s="89">
        <v>2179603</v>
      </c>
      <c r="C12" s="89">
        <v>1859933</v>
      </c>
      <c r="D12" s="70">
        <f t="shared" si="0"/>
        <v>85.33356762676506</v>
      </c>
      <c r="F12" s="106"/>
    </row>
    <row r="13" spans="1:6" ht="14.25" thickBot="1" thickTop="1">
      <c r="A13" s="82" t="s">
        <v>294</v>
      </c>
      <c r="B13" s="70">
        <f>SUM(B14:B17)</f>
        <v>13113890</v>
      </c>
      <c r="C13" s="70">
        <f>SUM(C14:C17)</f>
        <v>12569782</v>
      </c>
      <c r="D13" s="70">
        <f t="shared" si="0"/>
        <v>95.85090312637973</v>
      </c>
      <c r="F13" s="106"/>
    </row>
    <row r="14" spans="1:6" ht="14.25" thickBot="1" thickTop="1">
      <c r="A14" s="83" t="s">
        <v>298</v>
      </c>
      <c r="B14" s="72">
        <v>3476921</v>
      </c>
      <c r="C14" s="72">
        <v>3438712</v>
      </c>
      <c r="D14" s="71">
        <f t="shared" si="0"/>
        <v>98.90106792762907</v>
      </c>
      <c r="F14" s="106"/>
    </row>
    <row r="15" spans="1:6" ht="27" thickBot="1" thickTop="1">
      <c r="A15" s="83" t="s">
        <v>259</v>
      </c>
      <c r="B15" s="72">
        <v>8001251</v>
      </c>
      <c r="C15" s="72">
        <v>7458557</v>
      </c>
      <c r="D15" s="71">
        <f t="shared" si="0"/>
        <v>93.2173856313219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1635718</v>
      </c>
      <c r="C17" s="72">
        <v>1672513</v>
      </c>
      <c r="D17" s="71">
        <f t="shared" si="0"/>
        <v>102.24947087456395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121414</v>
      </c>
      <c r="C19" s="70">
        <f>SUM(C20:C24)</f>
        <v>113547</v>
      </c>
      <c r="D19" s="70">
        <f t="shared" si="0"/>
        <v>93.52051657963662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66677</v>
      </c>
      <c r="C22" s="72">
        <v>60702</v>
      </c>
      <c r="D22" s="71">
        <f t="shared" si="0"/>
        <v>91.0388889722093</v>
      </c>
      <c r="F22" s="106"/>
    </row>
    <row r="23" spans="1:6" ht="14.25" thickBot="1" thickTop="1">
      <c r="A23" s="83" t="s">
        <v>164</v>
      </c>
      <c r="B23" s="72">
        <v>47987</v>
      </c>
      <c r="C23" s="72">
        <v>46095</v>
      </c>
      <c r="D23" s="71">
        <f t="shared" si="0"/>
        <v>96.0572655094088</v>
      </c>
      <c r="F23" s="106"/>
    </row>
    <row r="24" spans="1:6" ht="14.25" thickBot="1" thickTop="1">
      <c r="A24" s="83" t="s">
        <v>262</v>
      </c>
      <c r="B24" s="72">
        <v>6750</v>
      </c>
      <c r="C24" s="72">
        <v>6750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340842</v>
      </c>
      <c r="C25" s="89">
        <v>349548</v>
      </c>
      <c r="D25" s="70">
        <f t="shared" si="0"/>
        <v>102.5542626788952</v>
      </c>
      <c r="F25" s="106"/>
    </row>
    <row r="26" spans="1:6" ht="14.25" thickBot="1" thickTop="1">
      <c r="A26" s="82" t="s">
        <v>165</v>
      </c>
      <c r="B26" s="72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5524875</v>
      </c>
      <c r="C27" s="70">
        <f>SUM(C28:C33)</f>
        <v>5973681</v>
      </c>
      <c r="D27" s="70">
        <f t="shared" si="0"/>
        <v>108.12336930699789</v>
      </c>
      <c r="F27" s="106"/>
    </row>
    <row r="28" spans="1:6" ht="14.25" thickBot="1" thickTop="1">
      <c r="A28" s="84" t="s">
        <v>166</v>
      </c>
      <c r="B28" s="72">
        <v>479901</v>
      </c>
      <c r="C28" s="72">
        <v>503298</v>
      </c>
      <c r="D28" s="71">
        <f t="shared" si="0"/>
        <v>104.87538054723787</v>
      </c>
      <c r="F28" s="106"/>
    </row>
    <row r="29" spans="1:6" ht="15.75" customHeight="1" thickBot="1" thickTop="1">
      <c r="A29" s="84" t="s">
        <v>167</v>
      </c>
      <c r="B29" s="72">
        <v>2230770</v>
      </c>
      <c r="C29" s="72">
        <v>2540904</v>
      </c>
      <c r="D29" s="71">
        <f t="shared" si="0"/>
        <v>113.90255382670557</v>
      </c>
      <c r="F29" s="106"/>
    </row>
    <row r="30" spans="1:6" ht="14.25" thickBot="1" thickTop="1">
      <c r="A30" s="84" t="s">
        <v>168</v>
      </c>
      <c r="B30" s="72">
        <v>947160</v>
      </c>
      <c r="C30" s="72">
        <v>1119897</v>
      </c>
      <c r="D30" s="71">
        <f t="shared" si="0"/>
        <v>118.23736221968832</v>
      </c>
      <c r="F30" s="106"/>
    </row>
    <row r="31" spans="1:6" ht="14.25" thickBot="1" thickTop="1">
      <c r="A31" s="84" t="s">
        <v>169</v>
      </c>
      <c r="B31" s="72">
        <v>0</v>
      </c>
      <c r="C31" s="72">
        <v>902166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1550123</v>
      </c>
      <c r="C32" s="72">
        <v>541040</v>
      </c>
      <c r="D32" s="71">
        <f t="shared" si="0"/>
        <v>34.90303672676297</v>
      </c>
      <c r="F32" s="106"/>
    </row>
    <row r="33" spans="1:6" ht="14.25" thickBot="1" thickTop="1">
      <c r="A33" s="84" t="s">
        <v>302</v>
      </c>
      <c r="B33" s="72">
        <v>316921</v>
      </c>
      <c r="C33" s="72">
        <v>366376</v>
      </c>
      <c r="D33" s="71">
        <f t="shared" si="0"/>
        <v>115.60483527440593</v>
      </c>
      <c r="F33" s="106"/>
    </row>
    <row r="34" spans="1:6" ht="14.25" thickBot="1" thickTop="1">
      <c r="A34" s="85" t="s">
        <v>173</v>
      </c>
      <c r="B34" s="70">
        <f>B11+B27</f>
        <v>21280624</v>
      </c>
      <c r="C34" s="70">
        <f>C11+C27</f>
        <v>20866491</v>
      </c>
      <c r="D34" s="70">
        <f t="shared" si="0"/>
        <v>98.05394334301475</v>
      </c>
      <c r="F34" s="106"/>
    </row>
    <row r="35" spans="1:6" ht="14.25" thickBot="1" thickTop="1">
      <c r="A35" s="36" t="s">
        <v>171</v>
      </c>
      <c r="B35" s="72">
        <v>59135</v>
      </c>
      <c r="C35" s="72">
        <v>59135</v>
      </c>
      <c r="D35" s="71">
        <f t="shared" si="0"/>
        <v>100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15633252</v>
      </c>
      <c r="C37" s="70">
        <f>(SUM(C38:C41))</f>
        <v>14417493</v>
      </c>
      <c r="D37" s="70">
        <f aca="true" t="shared" si="1" ref="D37:D57">IF(B37&lt;=0,0,C37/B37*100)</f>
        <v>92.22324951967768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1237534</v>
      </c>
      <c r="C39" s="72">
        <v>958389</v>
      </c>
      <c r="D39" s="71">
        <f t="shared" si="1"/>
        <v>77.44344801839787</v>
      </c>
      <c r="F39" s="106"/>
    </row>
    <row r="40" spans="1:6" ht="14.25" thickBot="1" thickTop="1">
      <c r="A40" s="83" t="s">
        <v>128</v>
      </c>
      <c r="B40" s="72">
        <v>8009529</v>
      </c>
      <c r="C40" s="72">
        <v>7072915</v>
      </c>
      <c r="D40" s="71">
        <f t="shared" si="1"/>
        <v>88.30625371354546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5647372</v>
      </c>
      <c r="C42" s="70">
        <f>C43+C51</f>
        <v>6448998</v>
      </c>
      <c r="D42" s="70">
        <f t="shared" si="1"/>
        <v>114.19467320374856</v>
      </c>
      <c r="F42" s="106"/>
    </row>
    <row r="43" spans="1:6" ht="14.25" thickBot="1" thickTop="1">
      <c r="A43" s="85" t="s">
        <v>178</v>
      </c>
      <c r="B43" s="70">
        <f>SUM(B44:B50)</f>
        <v>5052071</v>
      </c>
      <c r="C43" s="70">
        <f>SUM(C44:C50)</f>
        <v>5931052</v>
      </c>
      <c r="D43" s="70">
        <f t="shared" si="1"/>
        <v>117.39842927781498</v>
      </c>
      <c r="F43" s="106"/>
    </row>
    <row r="44" spans="1:6" ht="14.25" thickBot="1" thickTop="1">
      <c r="A44" s="83" t="s">
        <v>179</v>
      </c>
      <c r="B44" s="72">
        <v>1555859</v>
      </c>
      <c r="C44" s="72">
        <v>1318098</v>
      </c>
      <c r="D44" s="71">
        <f t="shared" si="1"/>
        <v>84.71834529992756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164788</v>
      </c>
      <c r="C46" s="72">
        <v>159537</v>
      </c>
      <c r="D46" s="71">
        <f t="shared" si="1"/>
        <v>96.81348156419158</v>
      </c>
      <c r="F46" s="102"/>
    </row>
    <row r="47" spans="1:6" ht="14.25" thickBot="1" thickTop="1">
      <c r="A47" s="84" t="s">
        <v>181</v>
      </c>
      <c r="B47" s="72">
        <v>65547</v>
      </c>
      <c r="C47" s="72">
        <v>99645</v>
      </c>
      <c r="D47" s="71">
        <f t="shared" si="1"/>
        <v>152.02068744564968</v>
      </c>
      <c r="F47" s="102"/>
    </row>
    <row r="48" spans="1:4" ht="14.25" thickBot="1" thickTop="1">
      <c r="A48" s="84" t="s">
        <v>267</v>
      </c>
      <c r="B48" s="72">
        <v>1425298</v>
      </c>
      <c r="C48" s="72">
        <v>2677475</v>
      </c>
      <c r="D48" s="71">
        <f t="shared" si="1"/>
        <v>187.85369796351358</v>
      </c>
    </row>
    <row r="49" spans="1:4" ht="14.25" thickBot="1" thickTop="1">
      <c r="A49" s="84" t="s">
        <v>303</v>
      </c>
      <c r="B49" s="72">
        <v>1840579</v>
      </c>
      <c r="C49" s="72">
        <v>1676297</v>
      </c>
      <c r="D49" s="71">
        <f t="shared" si="1"/>
        <v>91.07443907596469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595301</v>
      </c>
      <c r="C51" s="70">
        <f>SUM(C52:C55)</f>
        <v>517946</v>
      </c>
      <c r="D51" s="70">
        <f t="shared" si="1"/>
        <v>87.00573323411182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351753</v>
      </c>
      <c r="C53" s="72">
        <v>296953</v>
      </c>
      <c r="D53" s="71">
        <f t="shared" si="1"/>
        <v>84.42088624688347</v>
      </c>
    </row>
    <row r="54" spans="1:4" ht="14.25" thickBot="1" thickTop="1">
      <c r="A54" s="84" t="s">
        <v>215</v>
      </c>
      <c r="B54" s="72">
        <v>67991</v>
      </c>
      <c r="C54" s="72">
        <v>60390</v>
      </c>
      <c r="D54" s="71">
        <f t="shared" si="1"/>
        <v>88.82057919430513</v>
      </c>
    </row>
    <row r="55" spans="1:4" ht="14.25" thickBot="1" thickTop="1">
      <c r="A55" s="84" t="s">
        <v>301</v>
      </c>
      <c r="B55" s="72">
        <v>175557</v>
      </c>
      <c r="C55" s="72">
        <v>160603</v>
      </c>
      <c r="D55" s="71">
        <f t="shared" si="1"/>
        <v>91.4819688192439</v>
      </c>
    </row>
    <row r="56" spans="1:4" ht="14.25" thickBot="1" thickTop="1">
      <c r="A56" s="82" t="s">
        <v>265</v>
      </c>
      <c r="B56" s="70">
        <f>B37+B42</f>
        <v>21280624</v>
      </c>
      <c r="C56" s="70">
        <f>C37+C42</f>
        <v>20866491</v>
      </c>
      <c r="D56" s="70">
        <f t="shared" si="1"/>
        <v>98.05394334301475</v>
      </c>
    </row>
    <row r="57" spans="1:4" ht="14.25" thickBot="1" thickTop="1">
      <c r="A57" s="36" t="s">
        <v>185</v>
      </c>
      <c r="B57" s="72">
        <v>52807</v>
      </c>
      <c r="C57" s="72">
        <v>59135</v>
      </c>
      <c r="D57" s="71">
        <f t="shared" si="1"/>
        <v>111.98325979510292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27" sqref="D27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2016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5108034</v>
      </c>
      <c r="D11" s="70">
        <f>D12+D18+D19</f>
        <v>5134172</v>
      </c>
      <c r="E11" s="70">
        <f>IF(C11&lt;=0,0,D11/C11*100)</f>
        <v>100.51170372006138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5034652</v>
      </c>
      <c r="D12" s="71">
        <f>SUM(D13:D14)</f>
        <v>5091790</v>
      </c>
      <c r="E12" s="71">
        <f aca="true" t="shared" si="0" ref="E12:E49">IF(C12&lt;=0,0,D12/C12*100)</f>
        <v>101.13489472559374</v>
      </c>
      <c r="G12" s="106"/>
    </row>
    <row r="13" spans="1:7" ht="14.25" thickBot="1" thickTop="1">
      <c r="A13" s="69" t="s">
        <v>245</v>
      </c>
      <c r="B13" s="90" t="s">
        <v>12</v>
      </c>
      <c r="C13" s="72">
        <v>4776605</v>
      </c>
      <c r="D13" s="72">
        <v>4720191</v>
      </c>
      <c r="E13" s="71">
        <f t="shared" si="0"/>
        <v>98.81895195436925</v>
      </c>
      <c r="G13" s="106"/>
    </row>
    <row r="14" spans="1:7" ht="14.25" thickBot="1" thickTop="1">
      <c r="A14" s="69" t="s">
        <v>246</v>
      </c>
      <c r="B14" s="90" t="s">
        <v>13</v>
      </c>
      <c r="C14" s="72">
        <v>258047</v>
      </c>
      <c r="D14" s="72">
        <v>371599</v>
      </c>
      <c r="E14" s="71">
        <f t="shared" si="0"/>
        <v>144.00438679775388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73382</v>
      </c>
      <c r="D19" s="72">
        <v>42382</v>
      </c>
      <c r="E19" s="71">
        <f t="shared" si="0"/>
        <v>57.755307841159954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4466233</v>
      </c>
      <c r="D20" s="70">
        <f>SUM(D21:D31)</f>
        <v>4775608</v>
      </c>
      <c r="E20" s="70">
        <f t="shared" si="0"/>
        <v>106.9269785073909</v>
      </c>
      <c r="G20" s="106"/>
    </row>
    <row r="21" spans="1:7" ht="14.25" thickBot="1" thickTop="1">
      <c r="A21" s="69">
        <v>9</v>
      </c>
      <c r="B21" s="91" t="s">
        <v>248</v>
      </c>
      <c r="C21" s="72">
        <v>755838</v>
      </c>
      <c r="D21" s="72">
        <v>877502</v>
      </c>
      <c r="E21" s="71">
        <f t="shared" si="0"/>
        <v>116.09657095832704</v>
      </c>
      <c r="G21" s="106"/>
    </row>
    <row r="22" spans="1:7" ht="14.25" thickBot="1" thickTop="1">
      <c r="A22" s="69">
        <v>10</v>
      </c>
      <c r="B22" s="91" t="s">
        <v>273</v>
      </c>
      <c r="C22" s="72">
        <v>129813</v>
      </c>
      <c r="D22" s="72">
        <v>112778</v>
      </c>
      <c r="E22" s="71">
        <f t="shared" si="0"/>
        <v>86.87727731429055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1020215</v>
      </c>
      <c r="D24" s="72">
        <v>1060282</v>
      </c>
      <c r="E24" s="71">
        <f t="shared" si="0"/>
        <v>103.92730943967695</v>
      </c>
      <c r="G24" s="106"/>
    </row>
    <row r="25" spans="1:7" ht="14.25" thickBot="1" thickTop="1">
      <c r="A25" s="69">
        <v>13</v>
      </c>
      <c r="B25" s="91" t="s">
        <v>276</v>
      </c>
      <c r="C25" s="72">
        <v>513246</v>
      </c>
      <c r="D25" s="72">
        <v>493893</v>
      </c>
      <c r="E25" s="71">
        <f t="shared" si="0"/>
        <v>96.2292935551373</v>
      </c>
      <c r="G25" s="106"/>
    </row>
    <row r="26" spans="1:7" ht="14.25" thickBot="1" thickTop="1">
      <c r="A26" s="69">
        <v>14</v>
      </c>
      <c r="B26" s="91" t="s">
        <v>2</v>
      </c>
      <c r="C26" s="72">
        <v>652903</v>
      </c>
      <c r="D26" s="72">
        <v>852947</v>
      </c>
      <c r="E26" s="71">
        <f t="shared" si="0"/>
        <v>130.63916079417618</v>
      </c>
      <c r="G26" s="106"/>
    </row>
    <row r="27" spans="1:7" ht="14.25" thickBot="1" thickTop="1">
      <c r="A27" s="69">
        <v>15</v>
      </c>
      <c r="B27" s="90" t="s">
        <v>277</v>
      </c>
      <c r="C27" s="72">
        <v>1341581</v>
      </c>
      <c r="D27" s="72">
        <v>1318361</v>
      </c>
      <c r="E27" s="71">
        <f t="shared" si="0"/>
        <v>98.26920625739332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40469</v>
      </c>
      <c r="D29" s="72">
        <v>57423</v>
      </c>
      <c r="E29" s="71">
        <f t="shared" si="0"/>
        <v>141.8937952506857</v>
      </c>
      <c r="G29" s="106"/>
    </row>
    <row r="30" spans="1:7" ht="14.25" thickBot="1" thickTop="1">
      <c r="A30" s="69">
        <v>18</v>
      </c>
      <c r="B30" s="91" t="s">
        <v>249</v>
      </c>
      <c r="C30" s="72">
        <v>6344</v>
      </c>
      <c r="D30" s="72">
        <v>6311</v>
      </c>
      <c r="E30" s="71">
        <f t="shared" si="0"/>
        <v>99.4798234552333</v>
      </c>
      <c r="G30" s="106"/>
    </row>
    <row r="31" spans="1:7" ht="14.25" thickBot="1" thickTop="1">
      <c r="A31" s="69">
        <v>19</v>
      </c>
      <c r="B31" s="90" t="s">
        <v>280</v>
      </c>
      <c r="C31" s="72">
        <v>5824</v>
      </c>
      <c r="D31" s="72">
        <v>-3889</v>
      </c>
      <c r="E31" s="71">
        <f t="shared" si="0"/>
        <v>-66.77541208791209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641801</v>
      </c>
      <c r="D32" s="74">
        <f>D11-D20-D16+D17</f>
        <v>358564</v>
      </c>
      <c r="E32" s="74">
        <f t="shared" si="0"/>
        <v>55.868407808650964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30164</v>
      </c>
      <c r="D33" s="74">
        <f>D34+D35+D36</f>
        <v>11370</v>
      </c>
      <c r="E33" s="70">
        <f t="shared" si="0"/>
        <v>37.69393979578305</v>
      </c>
      <c r="G33" s="106"/>
    </row>
    <row r="34" spans="1:7" ht="14.25" thickBot="1" thickTop="1">
      <c r="A34" s="69" t="s">
        <v>288</v>
      </c>
      <c r="B34" s="90" t="s">
        <v>250</v>
      </c>
      <c r="C34" s="72">
        <v>30164</v>
      </c>
      <c r="D34" s="72">
        <v>11370</v>
      </c>
      <c r="E34" s="71">
        <f t="shared" si="0"/>
        <v>37.69393979578305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40801</v>
      </c>
      <c r="D37" s="70">
        <f>D38+D39+D40</f>
        <v>34455</v>
      </c>
      <c r="E37" s="70">
        <f t="shared" si="0"/>
        <v>84.44645964559692</v>
      </c>
      <c r="G37" s="106"/>
    </row>
    <row r="38" spans="1:7" ht="14.25" thickBot="1" thickTop="1">
      <c r="A38" s="69" t="s">
        <v>291</v>
      </c>
      <c r="B38" s="90" t="s">
        <v>252</v>
      </c>
      <c r="C38" s="72">
        <v>31124</v>
      </c>
      <c r="D38" s="72">
        <v>26665</v>
      </c>
      <c r="E38" s="71">
        <f t="shared" si="0"/>
        <v>85.6734352910937</v>
      </c>
      <c r="G38" s="106"/>
    </row>
    <row r="39" spans="1:7" ht="14.25" thickBot="1" thickTop="1">
      <c r="A39" s="69" t="s">
        <v>292</v>
      </c>
      <c r="B39" s="90" t="s">
        <v>253</v>
      </c>
      <c r="C39" s="72">
        <v>9677</v>
      </c>
      <c r="D39" s="72">
        <v>7790</v>
      </c>
      <c r="E39" s="71">
        <f t="shared" si="0"/>
        <v>80.50015500671695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631164</v>
      </c>
      <c r="D41" s="70">
        <f>D32+D33-D37</f>
        <v>335479</v>
      </c>
      <c r="E41" s="70">
        <f t="shared" si="0"/>
        <v>53.152429479501365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631164</v>
      </c>
      <c r="D43" s="70">
        <f>D41+D42</f>
        <v>335479</v>
      </c>
      <c r="E43" s="70">
        <f t="shared" si="0"/>
        <v>53.152429479501365</v>
      </c>
    </row>
    <row r="44" spans="1:5" ht="14.25" thickBot="1" thickTop="1">
      <c r="A44" s="69">
        <v>26</v>
      </c>
      <c r="B44" s="91" t="s">
        <v>5</v>
      </c>
      <c r="C44" s="72">
        <v>83077</v>
      </c>
      <c r="D44" s="72">
        <v>76555</v>
      </c>
      <c r="E44" s="71">
        <f t="shared" si="0"/>
        <v>92.14945171347063</v>
      </c>
    </row>
    <row r="45" spans="1:5" ht="14.25" thickBot="1" thickTop="1">
      <c r="A45" s="69">
        <v>27</v>
      </c>
      <c r="B45" s="92" t="s">
        <v>18</v>
      </c>
      <c r="C45" s="70">
        <f>C43-C44</f>
        <v>548087</v>
      </c>
      <c r="D45" s="70">
        <f>D43-D44</f>
        <v>258924</v>
      </c>
      <c r="E45" s="70">
        <f t="shared" si="0"/>
        <v>47.24140510539385</v>
      </c>
    </row>
    <row r="46" spans="1:5" ht="14.25" thickBot="1" thickTop="1">
      <c r="A46" s="69">
        <v>28</v>
      </c>
      <c r="B46" s="93" t="s">
        <v>6</v>
      </c>
      <c r="C46" s="72">
        <v>237505</v>
      </c>
      <c r="D46" s="72">
        <v>112200</v>
      </c>
      <c r="E46" s="71">
        <f t="shared" si="0"/>
        <v>47.24111071345866</v>
      </c>
    </row>
    <row r="47" spans="1:5" ht="27" thickBot="1" thickTop="1">
      <c r="A47" s="69">
        <v>29</v>
      </c>
      <c r="B47" s="92" t="s">
        <v>285</v>
      </c>
      <c r="C47" s="70">
        <f>C45-C46</f>
        <v>310582</v>
      </c>
      <c r="D47" s="70">
        <f>D45-D46</f>
        <v>146724</v>
      </c>
      <c r="E47" s="70">
        <f t="shared" si="0"/>
        <v>47.2416302296978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548087</v>
      </c>
      <c r="D49" s="70">
        <f>D45+D48</f>
        <v>258924</v>
      </c>
      <c r="E49" s="70">
        <f t="shared" si="0"/>
        <v>47.24140510539385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C39" activeCellId="2" sqref="C9 C29 C39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2016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3475953.4268199997</v>
      </c>
      <c r="C9" s="33">
        <f>C10+SUM(C12:C28)</f>
        <v>1320836</v>
      </c>
      <c r="D9" s="33">
        <f>IF(B9&lt;=0,0,C9/B9*100)</f>
        <v>37.99924331001109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1242715.4268199997</v>
      </c>
      <c r="C10" s="29">
        <v>258924</v>
      </c>
      <c r="D10" s="117">
        <f>IF(B10&lt;=0,0,C10/B10*100)</f>
        <v>20.835341254478823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2677994</v>
      </c>
      <c r="C12" s="29">
        <v>1322662</v>
      </c>
      <c r="D12" s="117">
        <f aca="true" t="shared" si="0" ref="D12:D28">IF(B12&lt;=0,0,C12/B12*100)</f>
        <v>49.39002850641189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25143</v>
      </c>
      <c r="C13" s="29">
        <v>-1622</v>
      </c>
      <c r="D13" s="117">
        <f t="shared" si="0"/>
        <v>-6.45109970966074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26142</v>
      </c>
      <c r="C14" s="29">
        <v>-33941</v>
      </c>
      <c r="D14" s="117">
        <f t="shared" si="0"/>
        <v>-129.83321857547242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-72264</v>
      </c>
      <c r="C15" s="29">
        <v>-318840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-5993</v>
      </c>
      <c r="C16" s="29">
        <v>-25384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-247973</v>
      </c>
      <c r="C17" s="29">
        <v>-159999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214984</v>
      </c>
      <c r="C18" s="29">
        <v>-49455</v>
      </c>
      <c r="D18" s="117">
        <f t="shared" si="0"/>
        <v>-23.004037509768168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-5991</v>
      </c>
      <c r="C19" s="29">
        <v>-123447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3486</v>
      </c>
      <c r="C20" s="29">
        <v>-153</v>
      </c>
      <c r="D20" s="117">
        <f t="shared" si="0"/>
        <v>-4.388984509466437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257195</v>
      </c>
      <c r="C21" s="29">
        <v>372464</v>
      </c>
      <c r="D21" s="117">
        <f t="shared" si="0"/>
        <v>144.8177452905383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-182300</v>
      </c>
      <c r="C22" s="29">
        <v>160325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-524</v>
      </c>
      <c r="C23" s="29">
        <v>7535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/>
      <c r="C24" s="29">
        <v>-2841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-393658</v>
      </c>
      <c r="C25" s="29">
        <v>-76437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-54253</v>
      </c>
      <c r="C26" s="29">
        <v>-10848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-8750</v>
      </c>
      <c r="C28" s="29">
        <v>1893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-352438</v>
      </c>
      <c r="C29" s="33">
        <f>SUM(C30:C38)</f>
        <v>-1849994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-1923196</v>
      </c>
      <c r="C30" s="29">
        <v>-991032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100844</v>
      </c>
      <c r="C31" s="29">
        <v>25865</v>
      </c>
      <c r="D31" s="117">
        <f aca="true" t="shared" si="1" ref="D31:D38">IF(B31&lt;=0,0,C31/B31*100)</f>
        <v>25.648526436872793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16692</v>
      </c>
      <c r="C35" s="29">
        <v>5975</v>
      </c>
      <c r="D35" s="117">
        <f t="shared" si="1"/>
        <v>35.795590702132756</v>
      </c>
      <c r="E35" s="7"/>
      <c r="F35" s="7"/>
    </row>
    <row r="36" spans="1:6" ht="14.25" thickBot="1" thickTop="1">
      <c r="A36" s="24" t="s">
        <v>101</v>
      </c>
      <c r="B36" s="29">
        <v>39862</v>
      </c>
      <c r="C36" s="29">
        <v>4794</v>
      </c>
      <c r="D36" s="117">
        <f t="shared" si="1"/>
        <v>12.026491395313833</v>
      </c>
      <c r="E36" s="7"/>
      <c r="F36" s="7"/>
    </row>
    <row r="37" spans="1:6" ht="14.25" thickBot="1" thickTop="1">
      <c r="A37" s="24" t="s">
        <v>102</v>
      </c>
      <c r="B37" s="29"/>
      <c r="C37" s="29">
        <v>2841</v>
      </c>
      <c r="D37" s="117">
        <f t="shared" si="1"/>
        <v>0</v>
      </c>
      <c r="E37" s="7"/>
      <c r="F37" s="7"/>
    </row>
    <row r="38" spans="1:6" ht="14.25" thickBot="1" thickTop="1">
      <c r="A38" s="24" t="s">
        <v>103</v>
      </c>
      <c r="B38" s="29">
        <v>1413360</v>
      </c>
      <c r="C38" s="29">
        <v>-898437</v>
      </c>
      <c r="D38" s="117">
        <f t="shared" si="1"/>
        <v>-63.56745627440992</v>
      </c>
      <c r="E38" s="7"/>
      <c r="F38" s="7"/>
    </row>
    <row r="39" spans="1:6" ht="14.25" thickBot="1" thickTop="1">
      <c r="A39" s="32" t="s">
        <v>104</v>
      </c>
      <c r="B39" s="33">
        <f>SUM(B40:B46)</f>
        <v>-3023410</v>
      </c>
      <c r="C39" s="33">
        <f>SUM(C40:C46)</f>
        <v>-479925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-3023410</v>
      </c>
      <c r="C44" s="29">
        <v>-479925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100105.4268199997</v>
      </c>
      <c r="C47" s="33">
        <f>C9+C29+C39</f>
        <v>-1009083</v>
      </c>
      <c r="D47" s="33">
        <f t="shared" si="2"/>
        <v>-1008.0202762777681</v>
      </c>
      <c r="E47" s="7"/>
      <c r="F47" s="7"/>
    </row>
    <row r="48" spans="1:6" ht="14.25" thickBot="1" thickTop="1">
      <c r="A48" s="5" t="s">
        <v>60</v>
      </c>
      <c r="B48" s="29">
        <v>1450018</v>
      </c>
      <c r="C48" s="29">
        <v>1550123</v>
      </c>
      <c r="D48" s="117">
        <f t="shared" si="2"/>
        <v>106.90370740225295</v>
      </c>
      <c r="E48" s="7"/>
      <c r="F48" s="7"/>
    </row>
    <row r="49" spans="1:6" ht="14.25" thickBot="1" thickTop="1">
      <c r="A49" s="32" t="s">
        <v>226</v>
      </c>
      <c r="B49" s="33">
        <f>B47+B48</f>
        <v>1550123.4268199997</v>
      </c>
      <c r="C49" s="33">
        <f>C47+C48</f>
        <v>541040</v>
      </c>
      <c r="D49" s="33">
        <f t="shared" si="2"/>
        <v>34.90302711635785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2016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1237534</v>
      </c>
      <c r="E9" s="25">
        <v>10270331</v>
      </c>
      <c r="F9" s="25"/>
      <c r="G9" s="18">
        <f aca="true" t="shared" si="0" ref="G9:G27">SUM(B9:F9)</f>
        <v>17894054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1242715</v>
      </c>
      <c r="F14" s="26"/>
      <c r="G14" s="18">
        <f t="shared" si="0"/>
        <v>1242715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-3503517</v>
      </c>
      <c r="F16" s="26"/>
      <c r="G16" s="18">
        <f t="shared" si="0"/>
        <v>-3503517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1237534</v>
      </c>
      <c r="E28" s="21">
        <f t="shared" si="1"/>
        <v>8009529</v>
      </c>
      <c r="F28" s="21">
        <f t="shared" si="1"/>
        <v>0</v>
      </c>
      <c r="G28" s="21">
        <f t="shared" si="1"/>
        <v>15633252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258924</v>
      </c>
      <c r="F33" s="26"/>
      <c r="G33" s="20">
        <f t="shared" si="2"/>
        <v>258924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-1474683</v>
      </c>
      <c r="F35" s="26"/>
      <c r="G35" s="20">
        <f t="shared" si="2"/>
        <v>-1474683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>
        <v>-279145</v>
      </c>
      <c r="E46" s="27">
        <v>279145</v>
      </c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7072915</v>
      </c>
      <c r="F47" s="19">
        <f t="shared" si="3"/>
        <v>0</v>
      </c>
      <c r="G47" s="19">
        <f t="shared" si="3"/>
        <v>14417493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4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2016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15755749</v>
      </c>
      <c r="C8" s="125">
        <f>'Биланс на состојба'!C11</f>
        <v>14892810</v>
      </c>
      <c r="D8" s="125">
        <f>'Биланс на состојба'!D11</f>
        <v>94.52302140634508</v>
      </c>
    </row>
    <row r="9" spans="1:4" ht="14.25" thickBot="1" thickTop="1">
      <c r="A9" s="126" t="s">
        <v>189</v>
      </c>
      <c r="B9" s="127">
        <f>'Биланс на состојба'!B12</f>
        <v>2179603</v>
      </c>
      <c r="C9" s="127">
        <f>'Биланс на состојба'!C12</f>
        <v>1859933</v>
      </c>
      <c r="D9" s="125">
        <f>'Биланс на состојба'!D12</f>
        <v>85.33356762676506</v>
      </c>
    </row>
    <row r="10" spans="1:4" ht="14.25" thickBot="1" thickTop="1">
      <c r="A10" s="124" t="s">
        <v>190</v>
      </c>
      <c r="B10" s="125">
        <f>'Биланс на состојба'!B13</f>
        <v>13113890</v>
      </c>
      <c r="C10" s="125">
        <f>'Биланс на состојба'!C13</f>
        <v>12569782</v>
      </c>
      <c r="D10" s="125">
        <f>'Биланс на состојба'!D13</f>
        <v>95.85090312637973</v>
      </c>
    </row>
    <row r="11" spans="1:4" ht="14.25" thickBot="1" thickTop="1">
      <c r="A11" s="128" t="s">
        <v>328</v>
      </c>
      <c r="B11" s="127">
        <f>'Биланс на состојба'!B14</f>
        <v>3476921</v>
      </c>
      <c r="C11" s="127">
        <f>'Биланс на состојба'!C14</f>
        <v>3438712</v>
      </c>
      <c r="D11" s="129">
        <f>'Биланс на состојба'!D14</f>
        <v>98.90106792762907</v>
      </c>
    </row>
    <row r="12" spans="1:4" ht="14.25" thickBot="1" thickTop="1">
      <c r="A12" s="128" t="s">
        <v>329</v>
      </c>
      <c r="B12" s="127">
        <f>'Биланс на состојба'!B15</f>
        <v>8001251</v>
      </c>
      <c r="C12" s="127">
        <f>'Биланс на состојба'!C15</f>
        <v>7458557</v>
      </c>
      <c r="D12" s="129">
        <f>'Биланс на состојба'!D15</f>
        <v>93.2173856313219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1635718</v>
      </c>
      <c r="C14" s="127">
        <f>'Биланс на состојба'!C17</f>
        <v>1672513</v>
      </c>
      <c r="D14" s="129">
        <f>'Биланс на состојба'!D17</f>
        <v>102.24947087456395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121414</v>
      </c>
      <c r="C16" s="125">
        <f>'Биланс на состојба'!C19</f>
        <v>113547</v>
      </c>
      <c r="D16" s="125">
        <f>'Биланс на состојба'!D19</f>
        <v>93.52051657963662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66677</v>
      </c>
      <c r="C19" s="127">
        <f>'Биланс на состојба'!C22</f>
        <v>60702</v>
      </c>
      <c r="D19" s="129">
        <f>'Биланс на состојба'!D22</f>
        <v>91.0388889722093</v>
      </c>
    </row>
    <row r="20" spans="1:4" ht="14.25" thickBot="1" thickTop="1">
      <c r="A20" s="131" t="s">
        <v>335</v>
      </c>
      <c r="B20" s="127">
        <f>'Биланс на состојба'!B23</f>
        <v>47987</v>
      </c>
      <c r="C20" s="127">
        <f>'Биланс на состојба'!C23</f>
        <v>46095</v>
      </c>
      <c r="D20" s="129">
        <f>'Биланс на состојба'!D23</f>
        <v>96.0572655094088</v>
      </c>
    </row>
    <row r="21" spans="1:4" ht="14.25" thickBot="1" thickTop="1">
      <c r="A21" s="131" t="s">
        <v>336</v>
      </c>
      <c r="B21" s="127">
        <f>'Биланс на состојба'!B24</f>
        <v>6750</v>
      </c>
      <c r="C21" s="127">
        <f>'Биланс на состојба'!C24</f>
        <v>6750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340842</v>
      </c>
      <c r="C22" s="125">
        <f>'Биланс на состојба'!C25</f>
        <v>349548</v>
      </c>
      <c r="D22" s="125">
        <f>'Биланс на состојба'!D25</f>
        <v>102.5542626788952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5524875</v>
      </c>
      <c r="C24" s="127">
        <f>'Биланс на состојба'!C27</f>
        <v>5973681</v>
      </c>
      <c r="D24" s="125">
        <f>'Биланс на состојба'!D27</f>
        <v>108.12336930699789</v>
      </c>
    </row>
    <row r="25" spans="1:4" ht="14.25" thickBot="1" thickTop="1">
      <c r="A25" s="126" t="s">
        <v>196</v>
      </c>
      <c r="B25" s="125">
        <f>'Биланс на состојба'!B28</f>
        <v>479901</v>
      </c>
      <c r="C25" s="125">
        <f>'Биланс на состојба'!C28</f>
        <v>503298</v>
      </c>
      <c r="D25" s="129">
        <f>'Биланс на состојба'!D28</f>
        <v>104.87538054723787</v>
      </c>
    </row>
    <row r="26" spans="1:4" ht="14.25" thickBot="1" thickTop="1">
      <c r="A26" s="128" t="s">
        <v>197</v>
      </c>
      <c r="B26" s="127">
        <f>'Биланс на состојба'!B29</f>
        <v>2230770</v>
      </c>
      <c r="C26" s="127">
        <f>'Биланс на состојба'!C29</f>
        <v>2540904</v>
      </c>
      <c r="D26" s="129">
        <f>'Биланс на состојба'!D29</f>
        <v>113.90255382670557</v>
      </c>
    </row>
    <row r="27" spans="1:4" ht="14.25" thickBot="1" thickTop="1">
      <c r="A27" s="128" t="s">
        <v>337</v>
      </c>
      <c r="B27" s="127">
        <f>'Биланс на состојба'!B30</f>
        <v>947160</v>
      </c>
      <c r="C27" s="127">
        <f>'Биланс на состојба'!C30</f>
        <v>1119897</v>
      </c>
      <c r="D27" s="129">
        <f>'Биланс на состојба'!D30</f>
        <v>118.23736221968832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902166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1550123</v>
      </c>
      <c r="C29" s="127">
        <f>'Биланс на состојба'!C32</f>
        <v>541040</v>
      </c>
      <c r="D29" s="129">
        <f>'Биланс на состојба'!D32</f>
        <v>34.90303672676297</v>
      </c>
    </row>
    <row r="30" spans="1:4" ht="14.25" thickBot="1" thickTop="1">
      <c r="A30" s="126" t="s">
        <v>338</v>
      </c>
      <c r="B30" s="127">
        <f>'Биланс на состојба'!B33</f>
        <v>316921</v>
      </c>
      <c r="C30" s="127">
        <f>'Биланс на состојба'!C33</f>
        <v>366376</v>
      </c>
      <c r="D30" s="129">
        <f>'Биланс на состојба'!D33</f>
        <v>115.60483527440593</v>
      </c>
    </row>
    <row r="31" spans="1:4" ht="14.25" thickBot="1" thickTop="1">
      <c r="A31" s="132" t="s">
        <v>200</v>
      </c>
      <c r="B31" s="125">
        <f>'Биланс на состојба'!B34</f>
        <v>21280624</v>
      </c>
      <c r="C31" s="125">
        <f>'Биланс на состојба'!C34</f>
        <v>20866491</v>
      </c>
      <c r="D31" s="125">
        <f>'Биланс на состојба'!D34</f>
        <v>98.05394334301475</v>
      </c>
    </row>
    <row r="32" spans="1:4" ht="14.25" thickBot="1" thickTop="1">
      <c r="A32" s="126" t="s">
        <v>201</v>
      </c>
      <c r="B32" s="129">
        <f>'Биланс на состојба'!B35</f>
        <v>59135</v>
      </c>
      <c r="C32" s="129">
        <f>'Биланс на состојба'!C35</f>
        <v>59135</v>
      </c>
      <c r="D32" s="129">
        <f>'Биланс на состојба'!D35</f>
        <v>100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15633252</v>
      </c>
      <c r="C34" s="125">
        <f>'Биланс на состојба'!C37</f>
        <v>14417493</v>
      </c>
      <c r="D34" s="125">
        <f>'Биланс на состојба'!D37</f>
        <v>92.22324951967768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1237534</v>
      </c>
      <c r="C36" s="127">
        <f>'Биланс на состојба'!C39</f>
        <v>958389</v>
      </c>
      <c r="D36" s="129">
        <f>'Биланс на состојба'!D39</f>
        <v>77.44344801839787</v>
      </c>
    </row>
    <row r="37" spans="1:4" ht="14.25" thickBot="1" thickTop="1">
      <c r="A37" s="126" t="s">
        <v>205</v>
      </c>
      <c r="B37" s="127">
        <f>'Биланс на состојба'!B40</f>
        <v>8009529</v>
      </c>
      <c r="C37" s="127">
        <f>'Биланс на состојба'!C40</f>
        <v>7072915</v>
      </c>
      <c r="D37" s="129">
        <f>'Биланс на состојба'!D40</f>
        <v>88.30625371354546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5647372</v>
      </c>
      <c r="C39" s="125">
        <f>'Биланс на состојба'!C42</f>
        <v>6448998</v>
      </c>
      <c r="D39" s="125">
        <f>'Биланс на состојба'!D42</f>
        <v>114.19467320374856</v>
      </c>
    </row>
    <row r="40" spans="1:4" ht="14.25" thickBot="1" thickTop="1">
      <c r="A40" s="132" t="s">
        <v>208</v>
      </c>
      <c r="B40" s="125">
        <f>'Биланс на состојба'!B43</f>
        <v>5052071</v>
      </c>
      <c r="C40" s="125">
        <f>'Биланс на состојба'!C43</f>
        <v>5931052</v>
      </c>
      <c r="D40" s="125">
        <f>'Биланс на состојба'!D43</f>
        <v>117.39842927781498</v>
      </c>
    </row>
    <row r="41" spans="1:4" ht="14.25" thickBot="1" thickTop="1">
      <c r="A41" s="126" t="s">
        <v>209</v>
      </c>
      <c r="B41" s="127">
        <f>'Биланс на состојба'!B44</f>
        <v>1555859</v>
      </c>
      <c r="C41" s="127">
        <f>'Биланс на состојба'!C44</f>
        <v>1318098</v>
      </c>
      <c r="D41" s="129">
        <f>'Биланс на состојба'!D44</f>
        <v>84.71834529992756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164788</v>
      </c>
      <c r="C43" s="127">
        <f>'Биланс на состојба'!C46</f>
        <v>159537</v>
      </c>
      <c r="D43" s="129">
        <f>'Биланс на состојба'!D46</f>
        <v>96.81348156419158</v>
      </c>
    </row>
    <row r="44" spans="1:4" ht="14.25" thickBot="1" thickTop="1">
      <c r="A44" s="128" t="s">
        <v>212</v>
      </c>
      <c r="B44" s="127">
        <f>'Биланс на состојба'!B47</f>
        <v>65547</v>
      </c>
      <c r="C44" s="127">
        <f>'Биланс на состојба'!C47</f>
        <v>99645</v>
      </c>
      <c r="D44" s="129">
        <f>'Биланс на состојба'!D47</f>
        <v>152.02068744564968</v>
      </c>
    </row>
    <row r="45" spans="1:4" ht="14.25" thickBot="1" thickTop="1">
      <c r="A45" s="128" t="s">
        <v>340</v>
      </c>
      <c r="B45" s="129">
        <f>'Биланс на состојба'!B48</f>
        <v>1425298</v>
      </c>
      <c r="C45" s="129">
        <f>'Биланс на состојба'!C48</f>
        <v>2677475</v>
      </c>
      <c r="D45" s="129">
        <f>'Биланс на состојба'!D48</f>
        <v>187.85369796351358</v>
      </c>
    </row>
    <row r="46" spans="1:4" ht="14.25" thickBot="1" thickTop="1">
      <c r="A46" s="128" t="s">
        <v>341</v>
      </c>
      <c r="B46" s="127">
        <f>'Биланс на состојба'!B49</f>
        <v>1840579</v>
      </c>
      <c r="C46" s="127">
        <f>'Биланс на состојба'!C49</f>
        <v>1676297</v>
      </c>
      <c r="D46" s="129">
        <f>'Биланс на состојба'!D49</f>
        <v>91.07443907596469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595301</v>
      </c>
      <c r="C48" s="125">
        <f>'Биланс на состојба'!C51</f>
        <v>517946</v>
      </c>
      <c r="D48" s="125">
        <f>'Биланс на состојба'!D51</f>
        <v>87.00573323411182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351753</v>
      </c>
      <c r="C50" s="127">
        <f>'Биланс на состојба'!C53</f>
        <v>296953</v>
      </c>
      <c r="D50" s="129">
        <f>'Биланс на состојба'!D53</f>
        <v>84.42088624688347</v>
      </c>
    </row>
    <row r="51" spans="1:4" ht="14.25" thickBot="1" thickTop="1">
      <c r="A51" s="128" t="s">
        <v>216</v>
      </c>
      <c r="B51" s="127">
        <f>'Биланс на состојба'!B54</f>
        <v>67991</v>
      </c>
      <c r="C51" s="127">
        <f>'Биланс на состојба'!C54</f>
        <v>60390</v>
      </c>
      <c r="D51" s="129">
        <f>'Биланс на состојба'!D54</f>
        <v>88.82057919430513</v>
      </c>
    </row>
    <row r="52" spans="1:4" ht="14.25" thickBot="1" thickTop="1">
      <c r="A52" s="128" t="s">
        <v>343</v>
      </c>
      <c r="B52" s="127">
        <f>'Биланс на состојба'!B55</f>
        <v>175557</v>
      </c>
      <c r="C52" s="127">
        <f>'Биланс на состојба'!C55</f>
        <v>160603</v>
      </c>
      <c r="D52" s="129">
        <f>'Биланс на состојба'!D55</f>
        <v>91.4819688192439</v>
      </c>
    </row>
    <row r="53" spans="1:4" s="130" customFormat="1" ht="14.25" thickBot="1" thickTop="1">
      <c r="A53" s="124" t="s">
        <v>217</v>
      </c>
      <c r="B53" s="125">
        <f>'Биланс на состојба'!B56</f>
        <v>21280624</v>
      </c>
      <c r="C53" s="125">
        <f>'Биланс на состојба'!C56</f>
        <v>20866491</v>
      </c>
      <c r="D53" s="125">
        <f>'Биланс на состојба'!D56</f>
        <v>98.05394334301475</v>
      </c>
    </row>
    <row r="54" spans="1:4" ht="14.25" thickBot="1" thickTop="1">
      <c r="A54" s="126" t="s">
        <v>218</v>
      </c>
      <c r="B54" s="127">
        <f>'Биланс на состојба'!B57</f>
        <v>52807</v>
      </c>
      <c r="C54" s="127">
        <f>'Биланс на состојба'!C57</f>
        <v>59135</v>
      </c>
      <c r="D54" s="129">
        <f>'Биланс на состојба'!D57</f>
        <v>111.98325979510292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2016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5108034</v>
      </c>
      <c r="D11" s="125">
        <f>'Биланс на успех - природа'!D11</f>
        <v>5134172</v>
      </c>
      <c r="E11" s="125">
        <f>'Биланс на успех - природа'!E11</f>
        <v>100.51170372006138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5034652</v>
      </c>
      <c r="D12" s="129">
        <f>'Биланс на успех - природа'!D12</f>
        <v>5091790</v>
      </c>
      <c r="E12" s="129">
        <f>'Биланс на успех - природа'!E12</f>
        <v>101.13489472559374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4776605</v>
      </c>
      <c r="D13" s="158">
        <f>'Биланс на успех - природа'!D13</f>
        <v>4720191</v>
      </c>
      <c r="E13" s="129">
        <f>'Биланс на успех - природа'!E13</f>
        <v>98.81895195436925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258047</v>
      </c>
      <c r="D14" s="158">
        <f>'Биланс на успех - природа'!D14</f>
        <v>371599</v>
      </c>
      <c r="E14" s="129">
        <f>'Биланс на успех - природа'!E14</f>
        <v>144.00438679775388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73382</v>
      </c>
      <c r="D19" s="158">
        <f>'Биланс на успех - природа'!D19</f>
        <v>42382</v>
      </c>
      <c r="E19" s="129">
        <f>'Биланс на успех - природа'!E19</f>
        <v>57.755307841159954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4466233</v>
      </c>
      <c r="D20" s="125">
        <f>'Биланс на успех - природа'!D20</f>
        <v>4775608</v>
      </c>
      <c r="E20" s="125">
        <f>'Биланс на успех - природа'!E20</f>
        <v>106.9269785073909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755838</v>
      </c>
      <c r="D21" s="158">
        <f>'Биланс на успех - природа'!D21</f>
        <v>877502</v>
      </c>
      <c r="E21" s="129">
        <f>'Биланс на успех - природа'!E21</f>
        <v>116.09657095832704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129813</v>
      </c>
      <c r="D22" s="158">
        <f>'Биланс на успех - природа'!D22</f>
        <v>112778</v>
      </c>
      <c r="E22" s="129">
        <f>'Биланс на успех - природа'!E22</f>
        <v>86.87727731429055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1020215</v>
      </c>
      <c r="D24" s="158">
        <f>'Биланс на успех - природа'!D24</f>
        <v>1060282</v>
      </c>
      <c r="E24" s="129">
        <f>'Биланс на успех - природа'!E24</f>
        <v>103.92730943967695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513246</v>
      </c>
      <c r="D25" s="158">
        <f>'Биланс на успех - природа'!D25</f>
        <v>493893</v>
      </c>
      <c r="E25" s="129">
        <f>'Биланс на успех - природа'!E25</f>
        <v>96.2292935551373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652903</v>
      </c>
      <c r="D26" s="158">
        <f>'Биланс на успех - природа'!D26</f>
        <v>852947</v>
      </c>
      <c r="E26" s="129">
        <f>'Биланс на успех - природа'!E26</f>
        <v>130.63916079417618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1341581</v>
      </c>
      <c r="D27" s="158">
        <f>'Биланс на успех - природа'!D27</f>
        <v>1318361</v>
      </c>
      <c r="E27" s="129">
        <f>'Биланс на успех - природа'!E27</f>
        <v>98.26920625739332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40469</v>
      </c>
      <c r="D29" s="158">
        <f>'Биланс на успех - природа'!D29</f>
        <v>57423</v>
      </c>
      <c r="E29" s="129">
        <f>'Биланс на успех - природа'!E29</f>
        <v>141.8937952506857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6344</v>
      </c>
      <c r="D30" s="158">
        <f>'Биланс на успех - природа'!D30</f>
        <v>6311</v>
      </c>
      <c r="E30" s="129">
        <f>'Биланс на успех - природа'!E30</f>
        <v>99.4798234552333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5824</v>
      </c>
      <c r="D31" s="158">
        <f>'Биланс на успех - природа'!D31</f>
        <v>-3889</v>
      </c>
      <c r="E31" s="129">
        <f>'Биланс на успех - природа'!E31</f>
        <v>-66.77541208791209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641801</v>
      </c>
      <c r="D32" s="162">
        <f>'Биланс на успех - природа'!D32</f>
        <v>358564</v>
      </c>
      <c r="E32" s="162">
        <f>'Биланс на успех - природа'!E32</f>
        <v>55.868407808650964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30164</v>
      </c>
      <c r="D33" s="162">
        <f>'Биланс на успех - природа'!D33</f>
        <v>11370</v>
      </c>
      <c r="E33" s="125">
        <f>'Биланс на успех - природа'!E33</f>
        <v>37.69393979578305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30164</v>
      </c>
      <c r="D34" s="158">
        <f>'Биланс на успех - природа'!D34</f>
        <v>11370</v>
      </c>
      <c r="E34" s="129">
        <f>'Биланс на успех - природа'!E34</f>
        <v>37.69393979578305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40801</v>
      </c>
      <c r="D37" s="125">
        <f>'Биланс на успех - природа'!D37</f>
        <v>34455</v>
      </c>
      <c r="E37" s="125">
        <f>'Биланс на успех - природа'!E37</f>
        <v>84.44645964559692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31124</v>
      </c>
      <c r="D38" s="158">
        <f>'Биланс на успех - природа'!D38</f>
        <v>26665</v>
      </c>
      <c r="E38" s="129">
        <f>'Биланс на успех - природа'!E38</f>
        <v>85.6734352910937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9677</v>
      </c>
      <c r="D39" s="158">
        <f>'Биланс на успех - природа'!D39</f>
        <v>7790</v>
      </c>
      <c r="E39" s="129">
        <f>'Биланс на успех - природа'!E39</f>
        <v>80.50015500671695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631164</v>
      </c>
      <c r="D41" s="125">
        <f>'Биланс на успех - природа'!D41</f>
        <v>335479</v>
      </c>
      <c r="E41" s="125">
        <f>'Биланс на успех - природа'!E41</f>
        <v>53.152429479501365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631164</v>
      </c>
      <c r="D43" s="125">
        <f>'Биланс на успех - природа'!D43</f>
        <v>335479</v>
      </c>
      <c r="E43" s="125">
        <f>'Биланс на успех - природа'!E43</f>
        <v>53.152429479501365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83077</v>
      </c>
      <c r="D44" s="158">
        <f>'Биланс на успех - природа'!D44</f>
        <v>76555</v>
      </c>
      <c r="E44" s="129">
        <f>'Биланс на успех - природа'!E44</f>
        <v>92.14945171347063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548087</v>
      </c>
      <c r="D45" s="125">
        <f>'Биланс на успех - природа'!D45</f>
        <v>258924</v>
      </c>
      <c r="E45" s="125">
        <f>'Биланс на успех - природа'!E45</f>
        <v>47.24140510539385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237505</v>
      </c>
      <c r="D46" s="158">
        <f>'Биланс на успех - природа'!D46</f>
        <v>112200</v>
      </c>
      <c r="E46" s="129">
        <f>'Биланс на успех - природа'!E46</f>
        <v>47.24111071345866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310582</v>
      </c>
      <c r="D47" s="125">
        <f>'Биланс на успех - природа'!D47</f>
        <v>146724</v>
      </c>
      <c r="E47" s="125">
        <f>'Биланс на успех - природа'!E47</f>
        <v>47.2416302296978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548087</v>
      </c>
      <c r="D49" s="125">
        <f>'Биланс на успех - природа'!D49</f>
        <v>258924</v>
      </c>
      <c r="E49" s="125">
        <f>'Биланс на успех - природа'!E49</f>
        <v>47.24140510539385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2016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3475953.4268199997</v>
      </c>
      <c r="C8" s="173">
        <f>'Паричен тек'!C9</f>
        <v>1320836</v>
      </c>
      <c r="D8" s="173">
        <f>'Паричен тек'!D9</f>
        <v>37.99924331001109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1242715.4268199997</v>
      </c>
      <c r="C9" s="175">
        <f>'Паричен тек'!C10</f>
        <v>258924</v>
      </c>
      <c r="D9" s="175">
        <f>'Паричен тек'!D10</f>
        <v>20.835341254478823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2677994</v>
      </c>
      <c r="C11" s="177">
        <f>'Паричен тек'!C12</f>
        <v>1322662</v>
      </c>
      <c r="D11" s="177">
        <f>'Паричен тек'!D12</f>
        <v>49.39002850641189</v>
      </c>
      <c r="E11" s="164"/>
    </row>
    <row r="12" spans="1:5" ht="16.5" customHeight="1" thickBot="1" thickTop="1">
      <c r="A12" s="176" t="s">
        <v>69</v>
      </c>
      <c r="B12" s="177">
        <f>'Паричен тек'!B13</f>
        <v>25143</v>
      </c>
      <c r="C12" s="177">
        <f>'Паричен тек'!C13</f>
        <v>-1622</v>
      </c>
      <c r="D12" s="177">
        <f>'Паричен тек'!D13</f>
        <v>-6.45109970966074</v>
      </c>
      <c r="E12" s="164"/>
    </row>
    <row r="13" spans="1:5" ht="16.5" customHeight="1" thickBot="1" thickTop="1">
      <c r="A13" s="176" t="s">
        <v>70</v>
      </c>
      <c r="B13" s="177">
        <f>'Паричен тек'!B14</f>
        <v>26142</v>
      </c>
      <c r="C13" s="177">
        <f>'Паричен тек'!C14</f>
        <v>-33941</v>
      </c>
      <c r="D13" s="177">
        <f>'Паричен тек'!D14</f>
        <v>-129.83321857547242</v>
      </c>
      <c r="E13" s="164"/>
    </row>
    <row r="14" spans="1:5" ht="16.5" customHeight="1" thickBot="1" thickTop="1">
      <c r="A14" s="176" t="s">
        <v>71</v>
      </c>
      <c r="B14" s="177">
        <f>'Паричен тек'!B15</f>
        <v>-72264</v>
      </c>
      <c r="C14" s="177">
        <f>'Паричен тек'!C15</f>
        <v>-318840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-5993</v>
      </c>
      <c r="C15" s="177">
        <f>'Паричен тек'!C16</f>
        <v>-25384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-247973</v>
      </c>
      <c r="C16" s="177">
        <f>'Паричен тек'!C17</f>
        <v>-159999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214984</v>
      </c>
      <c r="C17" s="177">
        <f>'Паричен тек'!C18</f>
        <v>-49455</v>
      </c>
      <c r="D17" s="177">
        <f>'Паричен тек'!D18</f>
        <v>-23.004037509768168</v>
      </c>
      <c r="E17" s="164"/>
    </row>
    <row r="18" spans="1:5" ht="16.5" customHeight="1" thickBot="1" thickTop="1">
      <c r="A18" s="176" t="s">
        <v>74</v>
      </c>
      <c r="B18" s="177">
        <f>'Паричен тек'!B19</f>
        <v>-5991</v>
      </c>
      <c r="C18" s="177">
        <f>'Паричен тек'!C19</f>
        <v>-123447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3486</v>
      </c>
      <c r="C19" s="177">
        <f>'Паричен тек'!C20</f>
        <v>-153</v>
      </c>
      <c r="D19" s="177">
        <f>'Паричен тек'!D20</f>
        <v>-4.388984509466437</v>
      </c>
      <c r="E19" s="164"/>
    </row>
    <row r="20" spans="1:5" ht="16.5" customHeight="1" thickBot="1" thickTop="1">
      <c r="A20" s="176" t="s">
        <v>91</v>
      </c>
      <c r="B20" s="177">
        <f>'Паричен тек'!B21</f>
        <v>257195</v>
      </c>
      <c r="C20" s="177">
        <f>'Паричен тек'!C21</f>
        <v>372464</v>
      </c>
      <c r="D20" s="177">
        <f>'Паричен тек'!D21</f>
        <v>144.8177452905383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-182300</v>
      </c>
      <c r="C21" s="177">
        <f>'Паричен тек'!C22</f>
        <v>160325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-524</v>
      </c>
      <c r="C22" s="177">
        <f>'Паричен тек'!C23</f>
        <v>7535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0</v>
      </c>
      <c r="C23" s="177">
        <f>'Паричен тек'!C24</f>
        <v>-2841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-393658</v>
      </c>
      <c r="C24" s="177">
        <f>'Паричен тек'!C25</f>
        <v>-76437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-54253</v>
      </c>
      <c r="C25" s="177">
        <f>'Паричен тек'!C26</f>
        <v>-10848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-8750</v>
      </c>
      <c r="C27" s="177">
        <f>'Паричен тек'!C28</f>
        <v>1893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-352438</v>
      </c>
      <c r="C28" s="173">
        <f>'Паричен тек'!C29</f>
        <v>-1849994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-1923196</v>
      </c>
      <c r="C29" s="177">
        <f>'Паричен тек'!C30</f>
        <v>-991032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100844</v>
      </c>
      <c r="C30" s="177">
        <f>'Паричен тек'!C31</f>
        <v>25865</v>
      </c>
      <c r="D30" s="177">
        <f>'Паричен тек'!D31</f>
        <v>25.648526436872793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16692</v>
      </c>
      <c r="C34" s="177">
        <f>'Паричен тек'!C35</f>
        <v>5975</v>
      </c>
      <c r="D34" s="177">
        <f>'Паричен тек'!D35</f>
        <v>35.795590702132756</v>
      </c>
      <c r="E34" s="164"/>
    </row>
    <row r="35" spans="1:5" ht="16.5" customHeight="1" thickBot="1" thickTop="1">
      <c r="A35" s="176" t="s">
        <v>76</v>
      </c>
      <c r="B35" s="177">
        <f>'Паричен тек'!B36</f>
        <v>39862</v>
      </c>
      <c r="C35" s="177">
        <f>'Паричен тек'!C36</f>
        <v>4794</v>
      </c>
      <c r="D35" s="177">
        <f>'Паричен тек'!D36</f>
        <v>12.026491395313833</v>
      </c>
      <c r="E35" s="164"/>
    </row>
    <row r="36" spans="1:5" ht="16.5" customHeight="1" thickBot="1" thickTop="1">
      <c r="A36" s="176" t="s">
        <v>77</v>
      </c>
      <c r="B36" s="177">
        <f>'Паричен тек'!B37</f>
        <v>0</v>
      </c>
      <c r="C36" s="177">
        <f>'Паричен тек'!C37</f>
        <v>2841</v>
      </c>
      <c r="D36" s="177">
        <f>'Паричен тек'!D37</f>
        <v>0</v>
      </c>
      <c r="E36" s="164"/>
    </row>
    <row r="37" spans="1:5" ht="16.5" customHeight="1" thickBot="1" thickTop="1">
      <c r="A37" s="176" t="s">
        <v>83</v>
      </c>
      <c r="B37" s="177">
        <f>'Паричен тек'!B38</f>
        <v>1413360</v>
      </c>
      <c r="C37" s="177">
        <f>'Паричен тек'!C38</f>
        <v>-898437</v>
      </c>
      <c r="D37" s="177">
        <f>'Паричен тек'!D38</f>
        <v>-63.56745627440992</v>
      </c>
      <c r="E37" s="164"/>
    </row>
    <row r="38" spans="1:5" ht="16.5" customHeight="1" thickBot="1" thickTop="1">
      <c r="A38" s="172" t="s">
        <v>43</v>
      </c>
      <c r="B38" s="173">
        <f>'Паричен тек'!B39</f>
        <v>-3023410</v>
      </c>
      <c r="C38" s="173">
        <f>'Паричен тек'!C39</f>
        <v>-479925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-3023410</v>
      </c>
      <c r="C43" s="177">
        <f>'Паричен тек'!C44</f>
        <v>-479925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100105.4268199997</v>
      </c>
      <c r="C46" s="173">
        <f>'Паричен тек'!C47</f>
        <v>-1009083</v>
      </c>
      <c r="D46" s="173">
        <f>'Паричен тек'!D47</f>
        <v>-1008.0202762777681</v>
      </c>
      <c r="E46" s="164"/>
    </row>
    <row r="47" spans="1:5" ht="16.5" customHeight="1" thickBot="1" thickTop="1">
      <c r="A47" s="176" t="s">
        <v>46</v>
      </c>
      <c r="B47" s="177">
        <f>'Паричен тек'!B48</f>
        <v>1450018</v>
      </c>
      <c r="C47" s="177">
        <f>'Паричен тек'!C48</f>
        <v>1550123</v>
      </c>
      <c r="D47" s="177">
        <f>'Паричен тек'!D48</f>
        <v>106.90370740225295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1550123.4268199997</v>
      </c>
      <c r="C48" s="173">
        <f>'Паричен тек'!C49</f>
        <v>541040</v>
      </c>
      <c r="D48" s="173">
        <f>'Паричен тек'!D49</f>
        <v>34.90302711635785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2016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1237534</v>
      </c>
      <c r="E7" s="187">
        <f>Капитал!E9</f>
        <v>10270331</v>
      </c>
      <c r="F7" s="187">
        <f>Капитал!F9</f>
        <v>0</v>
      </c>
      <c r="G7" s="188">
        <f>Капитал!G9</f>
        <v>17894054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1242715</v>
      </c>
      <c r="F12" s="190">
        <f>Капитал!F14</f>
        <v>0</v>
      </c>
      <c r="G12" s="188">
        <f>Капитал!G14</f>
        <v>1242715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-3503517</v>
      </c>
      <c r="F14" s="190">
        <f>Капитал!F16</f>
        <v>0</v>
      </c>
      <c r="G14" s="188">
        <f>Капитал!G16</f>
        <v>-3503517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1237534</v>
      </c>
      <c r="E26" s="194">
        <f>Капитал!E28</f>
        <v>8009529</v>
      </c>
      <c r="F26" s="194">
        <f>Капитал!F28</f>
        <v>0</v>
      </c>
      <c r="G26" s="194">
        <f>Капитал!G28</f>
        <v>15633252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258924</v>
      </c>
      <c r="F31" s="190">
        <f>Капитал!F33</f>
        <v>0</v>
      </c>
      <c r="G31" s="196">
        <f>Капитал!G33</f>
        <v>258924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-1474683</v>
      </c>
      <c r="F33" s="190">
        <f>Капитал!F35</f>
        <v>0</v>
      </c>
      <c r="G33" s="196">
        <f>Капитал!G35</f>
        <v>-1474683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-279145</v>
      </c>
      <c r="E44" s="192">
        <f>Капитал!E46</f>
        <v>279145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7072915</v>
      </c>
      <c r="F45" s="194">
        <f>Капитал!F47</f>
        <v>0</v>
      </c>
      <c r="G45" s="194">
        <f>Капитал!G47</f>
        <v>14417493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2014-03-28T14:30:06Z</cp:lastPrinted>
  <dcterms:created xsi:type="dcterms:W3CDTF">2008-02-12T15:15:13Z</dcterms:created>
  <dcterms:modified xsi:type="dcterms:W3CDTF">2019-07-30T11:53:58Z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